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8480" windowHeight="15220" activeTab="0"/>
  </bookViews>
  <sheets>
    <sheet name="検証データ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<sst xmlns="http://schemas.openxmlformats.org/spreadsheetml/2006/main" count="77" uniqueCount="45">
  <si>
    <t>売買</t>
  </si>
  <si>
    <t>金額　</t>
  </si>
  <si>
    <t>合計</t>
  </si>
  <si>
    <t>気付き　質問</t>
  </si>
  <si>
    <t>感想</t>
  </si>
  <si>
    <t>今後</t>
  </si>
  <si>
    <t>PB:</t>
  </si>
  <si>
    <t>日足◎</t>
  </si>
  <si>
    <t>フィボナッチトレード</t>
  </si>
  <si>
    <t>ヘッドアンドショルダー</t>
  </si>
  <si>
    <t>番号</t>
  </si>
  <si>
    <t>資金</t>
  </si>
  <si>
    <t>エントリー</t>
  </si>
  <si>
    <t>西暦</t>
  </si>
  <si>
    <t>日時</t>
  </si>
  <si>
    <t>レート</t>
  </si>
  <si>
    <t>レート</t>
  </si>
  <si>
    <t>pips</t>
  </si>
  <si>
    <t>損失上限</t>
  </si>
  <si>
    <t>決済</t>
  </si>
  <si>
    <t>損益</t>
  </si>
  <si>
    <t>pips</t>
  </si>
  <si>
    <t>最終資金</t>
  </si>
  <si>
    <t>買</t>
  </si>
  <si>
    <t>リスク（３％）</t>
  </si>
  <si>
    <t>勝敗</t>
  </si>
  <si>
    <t>勝率</t>
  </si>
  <si>
    <t>R/R</t>
  </si>
  <si>
    <t>移動平均線の10MAと20MA両方の上にキャンドルがあれば買い方向、下なら売り方向。</t>
  </si>
  <si>
    <t>240分足</t>
  </si>
  <si>
    <t>EUR/USD</t>
  </si>
  <si>
    <t>GBP/USD</t>
  </si>
  <si>
    <t>USD/JPY（日足）</t>
  </si>
  <si>
    <t>１pip = 1銭</t>
  </si>
  <si>
    <t>ロット
（１万通貨）</t>
  </si>
  <si>
    <t>USD/JPY</t>
  </si>
  <si>
    <t>MAに触って、EB発生でエントリー待ち。</t>
  </si>
  <si>
    <t>高値／安値ブレイクでエントリー。</t>
  </si>
  <si>
    <t>ダウ理論、PB発生またはEB発生で、ストップを移動していく。</t>
  </si>
  <si>
    <t>できるだけ早めに、建値までストップを上げる。</t>
  </si>
  <si>
    <t>レンジ相場と認識した場合は、レンジブレイク後のEBでエントリーを狙っていく。</t>
  </si>
  <si>
    <t>（例外として、MAに触っていなくても可とする）</t>
  </si>
  <si>
    <t>売</t>
  </si>
  <si>
    <t>２０勝４敗６分</t>
  </si>
  <si>
    <t>仕掛け１と比べて、エントリー回数はぐんと増え、勝率も６０％まで上がった。
２年７ヶ月のルール運用で、資金１．９倍とまずまずの成績。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</si>
</sst>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-* #,##0_-;\-* #,##0_-;_-* &quot;-&quot;_-;_-@_-"/>
    <numFmt numFmtId="183" formatCode="_-&quot;¥&quot;* #,##0_-;\-&quot;¥&quot;* #,##0_-;_-&quot;¥&quot;* &quot;-&quot;_-;_-@_-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0.0"/>
    <numFmt numFmtId="196" formatCode="0.00000_ "/>
    <numFmt numFmtId="197" formatCode="#,##0.00_ "/>
    <numFmt numFmtId="198" formatCode="#,##0.00_ ;[Red]\-#,##0.00\ "/>
    <numFmt numFmtId="199" formatCode="0_ ;[Red]\-0\ "/>
    <numFmt numFmtId="200" formatCode="0.00_);[Red]\(0.00\)"/>
    <numFmt numFmtId="201" formatCode="[$-411]yy&quot;年&quot;m&quot;月&quot;d&quot;日&quot;dddd"/>
    <numFmt numFmtId="202" formatCode="0_ "/>
    <numFmt numFmtId="203" formatCode="[$¥-411]#,##0.00;[$¥-411]#,##0.00"/>
    <numFmt numFmtId="204" formatCode="[$¥-411]#,##0;\-[$¥-411]#,##0"/>
    <numFmt numFmtId="205" formatCode="[$¥-411]#,##0.0;[$¥-411]#,##0.0"/>
    <numFmt numFmtId="206" formatCode="[$¥-411]#,##0;[$¥-411]#,##0"/>
    <numFmt numFmtId="207" formatCode="_-* #,##0.0_-;\-* #,##0.0_-;_-* &quot;-&quot;??_-;_-@_-"/>
    <numFmt numFmtId="208" formatCode="_-* #,##0_-;\-* #,##0_-;_-* &quot;-&quot;??_-;_-@_-"/>
    <numFmt numFmtId="209" formatCode="[$¥-411]#,##0;[Red]\-[$¥-411]#,##0"/>
    <numFmt numFmtId="210" formatCode="_ * #,##0.0000_ ;_ * \-#,##0.0000_ ;_ * &quot;-&quot;????_ ;_ @_ "/>
    <numFmt numFmtId="211" formatCode="#,##0_ "/>
    <numFmt numFmtId="212" formatCode="#,##0_);[Red]\(#,##0\)"/>
    <numFmt numFmtId="213" formatCode="0.000_);[Red]\(0.000\)"/>
    <numFmt numFmtId="214" formatCode="0.000_ "/>
    <numFmt numFmtId="215" formatCode="#,##0.000_ "/>
    <numFmt numFmtId="216" formatCode="0.0_ 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2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8"/>
      <color indexed="39"/>
      <name val="ＭＳ Ｐゴシック"/>
      <family val="0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8"/>
      <color rgb="FF0000FF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04" fontId="0" fillId="0" borderId="11" xfId="0" applyNumberFormat="1" applyBorder="1" applyAlignment="1">
      <alignment vertical="center"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206" fontId="0" fillId="0" borderId="11" xfId="47" applyNumberFormat="1" applyFont="1" applyBorder="1" applyAlignment="1">
      <alignment vertical="center"/>
    </xf>
    <xf numFmtId="206" fontId="0" fillId="0" borderId="10" xfId="47" applyNumberFormat="1" applyFont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06" fontId="0" fillId="0" borderId="14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209" fontId="0" fillId="0" borderId="11" xfId="47" applyNumberFormat="1" applyFont="1" applyBorder="1" applyAlignment="1">
      <alignment vertical="center"/>
    </xf>
    <xf numFmtId="210" fontId="0" fillId="0" borderId="11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213" fontId="0" fillId="0" borderId="10" xfId="0" applyNumberFormat="1" applyBorder="1" applyAlignment="1">
      <alignment vertical="center"/>
    </xf>
    <xf numFmtId="214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213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3" fontId="0" fillId="0" borderId="22" xfId="41" applyNumberFormat="1" applyFont="1" applyBorder="1" applyAlignment="1">
      <alignment horizontal="center" vertical="center"/>
    </xf>
    <xf numFmtId="193" fontId="0" fillId="0" borderId="23" xfId="41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標準_気づき" xfId="61"/>
    <cellStyle name="標準_気づき_1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590550</xdr:colOff>
      <xdr:row>36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104965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17</xdr:col>
      <xdr:colOff>66675</xdr:colOff>
      <xdr:row>72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686550"/>
          <a:ext cx="159162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17</xdr:col>
      <xdr:colOff>66675</xdr:colOff>
      <xdr:row>110</xdr:row>
      <xdr:rowOff>47625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2858750"/>
          <a:ext cx="1591627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11</xdr:col>
      <xdr:colOff>323850</xdr:colOff>
      <xdr:row>147</xdr:row>
      <xdr:rowOff>28575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9202400"/>
          <a:ext cx="102298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11</xdr:col>
      <xdr:colOff>733425</xdr:colOff>
      <xdr:row>183</xdr:row>
      <xdr:rowOff>66675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25546050"/>
          <a:ext cx="106394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10</xdr:col>
      <xdr:colOff>304800</xdr:colOff>
      <xdr:row>221</xdr:row>
      <xdr:rowOff>9525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31889700"/>
          <a:ext cx="92202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14</xdr:col>
      <xdr:colOff>552450</xdr:colOff>
      <xdr:row>256</xdr:row>
      <xdr:rowOff>161925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38233350"/>
          <a:ext cx="134302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17</xdr:col>
      <xdr:colOff>85725</xdr:colOff>
      <xdr:row>293</xdr:row>
      <xdr:rowOff>142875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44577000"/>
          <a:ext cx="1593532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zoomScale="125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I43" sqref="I43"/>
    </sheetView>
  </sheetViews>
  <sheetFormatPr defaultColWidth="10.00390625" defaultRowHeight="13.5" customHeight="1"/>
  <cols>
    <col min="1" max="1" width="4.00390625" style="0" customWidth="1"/>
    <col min="2" max="2" width="8.625" style="0" customWidth="1"/>
    <col min="3" max="3" width="13.00390625" style="0" customWidth="1"/>
    <col min="4" max="4" width="8.875" style="0" customWidth="1"/>
    <col min="5" max="5" width="10.375" style="0" customWidth="1"/>
    <col min="6" max="6" width="10.875" style="0" customWidth="1"/>
    <col min="7" max="7" width="10.00390625" style="0" customWidth="1"/>
    <col min="8" max="8" width="10.375" style="0" customWidth="1"/>
    <col min="9" max="9" width="11.375" style="0" customWidth="1"/>
    <col min="10" max="10" width="11.00390625" style="0" customWidth="1"/>
    <col min="11" max="11" width="9.50390625" style="0" customWidth="1"/>
    <col min="12" max="12" width="8.625" style="0" customWidth="1"/>
    <col min="13" max="13" width="9.125" style="0" customWidth="1"/>
    <col min="14" max="14" width="10.875" style="0" customWidth="1"/>
    <col min="15" max="15" width="12.00390625" style="0" customWidth="1"/>
    <col min="16" max="16" width="8.875" style="0" customWidth="1"/>
    <col min="17" max="17" width="4.625" style="0" customWidth="1"/>
    <col min="18" max="18" width="9.375" style="0" customWidth="1"/>
    <col min="19" max="19" width="10.625" style="0" customWidth="1"/>
  </cols>
  <sheetData>
    <row r="1" spans="2:18" ht="30.75" customHeight="1">
      <c r="B1" s="3" t="s">
        <v>32</v>
      </c>
      <c r="R1" t="s">
        <v>33</v>
      </c>
    </row>
    <row r="2" ht="21" customHeight="1">
      <c r="C2" s="2"/>
    </row>
    <row r="3" spans="2:16" ht="19.5" customHeight="1">
      <c r="B3" s="32" t="s">
        <v>10</v>
      </c>
      <c r="C3" s="33" t="s">
        <v>11</v>
      </c>
      <c r="D3" s="42" t="s">
        <v>12</v>
      </c>
      <c r="E3" s="42"/>
      <c r="F3" s="42"/>
      <c r="G3" s="42"/>
      <c r="H3" s="43" t="s">
        <v>24</v>
      </c>
      <c r="I3" s="43"/>
      <c r="J3" s="44" t="s">
        <v>34</v>
      </c>
      <c r="K3" s="34" t="s">
        <v>19</v>
      </c>
      <c r="L3" s="34"/>
      <c r="M3" s="34"/>
      <c r="N3" s="35" t="s">
        <v>20</v>
      </c>
      <c r="O3" s="36"/>
      <c r="P3" s="37"/>
    </row>
    <row r="4" spans="2:16" ht="19.5" customHeight="1">
      <c r="B4" s="32"/>
      <c r="C4" s="33"/>
      <c r="D4" s="24" t="s">
        <v>0</v>
      </c>
      <c r="E4" s="24" t="s">
        <v>13</v>
      </c>
      <c r="F4" s="24" t="s">
        <v>14</v>
      </c>
      <c r="G4" s="24" t="s">
        <v>15</v>
      </c>
      <c r="H4" s="12" t="s">
        <v>17</v>
      </c>
      <c r="I4" s="12" t="s">
        <v>18</v>
      </c>
      <c r="J4" s="45"/>
      <c r="K4" s="13" t="s">
        <v>13</v>
      </c>
      <c r="L4" s="13" t="s">
        <v>14</v>
      </c>
      <c r="M4" s="13" t="s">
        <v>16</v>
      </c>
      <c r="N4" s="14" t="s">
        <v>1</v>
      </c>
      <c r="O4" s="14" t="s">
        <v>21</v>
      </c>
      <c r="P4" s="17" t="s">
        <v>27</v>
      </c>
    </row>
    <row r="5" spans="2:19" ht="19.5" customHeight="1">
      <c r="B5" s="8">
        <v>1</v>
      </c>
      <c r="C5" s="15">
        <v>100000</v>
      </c>
      <c r="D5" s="4" t="s">
        <v>23</v>
      </c>
      <c r="E5" s="9">
        <v>2013</v>
      </c>
      <c r="F5" s="6">
        <v>42013</v>
      </c>
      <c r="G5" s="28">
        <v>88.001</v>
      </c>
      <c r="H5" s="10">
        <f>ROUNDDOWN(ABS(S5)*100,0)</f>
        <v>118</v>
      </c>
      <c r="I5" s="11">
        <f>H5*J5*100</f>
        <v>2999.5599999999995</v>
      </c>
      <c r="J5" s="26">
        <f>ROUNDDOWN(C5*0.03/H5/100,4)</f>
        <v>0.2542</v>
      </c>
      <c r="K5" s="9">
        <v>2013</v>
      </c>
      <c r="L5" s="6">
        <v>42050</v>
      </c>
      <c r="M5" s="28">
        <v>92.357</v>
      </c>
      <c r="N5" s="25">
        <f>O5*100*J5</f>
        <v>11072.951999999985</v>
      </c>
      <c r="O5" s="27">
        <f>IF(D5="買",(M5-G5)*100,(M5-G5)*(-100))</f>
        <v>435.59999999999945</v>
      </c>
      <c r="P5" s="7">
        <f>ROUNDDOWN(O5/H5,2)</f>
        <v>3.69</v>
      </c>
      <c r="R5" s="29">
        <v>86.815</v>
      </c>
      <c r="S5" s="30">
        <f>ROUNDDOWN(R5-G5,2)</f>
        <v>-1.18</v>
      </c>
    </row>
    <row r="6" spans="2:19" ht="19.5" customHeight="1">
      <c r="B6" s="4">
        <f aca="true" t="shared" si="0" ref="B6:B34">B5+1</f>
        <v>2</v>
      </c>
      <c r="C6" s="16">
        <f>C5+N5</f>
        <v>111072.95199999999</v>
      </c>
      <c r="D6" s="4" t="s">
        <v>23</v>
      </c>
      <c r="E6" s="9">
        <v>2013</v>
      </c>
      <c r="F6" s="6">
        <v>42069</v>
      </c>
      <c r="G6" s="28">
        <v>94.102</v>
      </c>
      <c r="H6" s="10">
        <f>ROUNDDOWN(ABS(S6)*100,0)</f>
        <v>111</v>
      </c>
      <c r="I6" s="11">
        <f>H6*J6*100</f>
        <v>3331.1099999999997</v>
      </c>
      <c r="J6" s="26">
        <f>ROUNDDOWN(C6*0.03/H6/100,4)</f>
        <v>0.3001</v>
      </c>
      <c r="K6" s="9">
        <v>2013</v>
      </c>
      <c r="L6" s="6">
        <v>42078</v>
      </c>
      <c r="M6" s="28">
        <v>95.672</v>
      </c>
      <c r="N6" s="25">
        <f>O6*100*J6</f>
        <v>4711.569999999979</v>
      </c>
      <c r="O6" s="27">
        <f>IF(D6="買",(M6-G6)*100,(M6-G6)*(-100))</f>
        <v>156.99999999999932</v>
      </c>
      <c r="P6" s="7">
        <f>ROUNDDOWN(O6/H6,2)</f>
        <v>1.41</v>
      </c>
      <c r="R6" s="29">
        <v>92.985</v>
      </c>
      <c r="S6" s="30">
        <f>ROUNDDOWN(R6-G6,2)</f>
        <v>-1.11</v>
      </c>
    </row>
    <row r="7" spans="2:19" ht="19.5" customHeight="1">
      <c r="B7" s="4">
        <f t="shared" si="0"/>
        <v>3</v>
      </c>
      <c r="C7" s="16">
        <f aca="true" t="shared" si="1" ref="C7:C15">C6+N6</f>
        <v>115784.52199999997</v>
      </c>
      <c r="D7" s="4" t="s">
        <v>42</v>
      </c>
      <c r="E7" s="9">
        <v>2013</v>
      </c>
      <c r="F7" s="6">
        <v>42153</v>
      </c>
      <c r="G7" s="28">
        <v>100.711</v>
      </c>
      <c r="H7" s="10">
        <f aca="true" t="shared" si="2" ref="H7:H34">ROUNDDOWN(ABS(S7)*100,0)</f>
        <v>284</v>
      </c>
      <c r="I7" s="11">
        <f aca="true" t="shared" si="3" ref="I7:I34">H7*J7*100</f>
        <v>3473.32</v>
      </c>
      <c r="J7" s="26">
        <f aca="true" t="shared" si="4" ref="J7:J34">ROUNDDOWN(C7*0.03/H7/100,4)</f>
        <v>0.1223</v>
      </c>
      <c r="K7" s="9">
        <v>2013</v>
      </c>
      <c r="L7" s="6">
        <v>42173</v>
      </c>
      <c r="M7" s="28">
        <v>95.202</v>
      </c>
      <c r="N7" s="25">
        <f aca="true" t="shared" si="5" ref="N7:N34">O7*100*J7</f>
        <v>6737.507000000001</v>
      </c>
      <c r="O7" s="27">
        <f aca="true" t="shared" si="6" ref="O7:O34">IF(D7="買",(M7-G7)*100,(M7-G7)*(-100))</f>
        <v>550.9000000000001</v>
      </c>
      <c r="P7" s="7">
        <f aca="true" t="shared" si="7" ref="P7:P34">ROUNDDOWN(O7/H7,2)</f>
        <v>1.93</v>
      </c>
      <c r="R7" s="29">
        <v>103.555</v>
      </c>
      <c r="S7" s="30">
        <f>ROUNDDOWN(R7-G7,2)</f>
        <v>2.84</v>
      </c>
    </row>
    <row r="8" spans="2:19" ht="19.5" customHeight="1">
      <c r="B8" s="4">
        <f t="shared" si="0"/>
        <v>4</v>
      </c>
      <c r="C8" s="16">
        <f t="shared" si="1"/>
        <v>122522.02899999997</v>
      </c>
      <c r="D8" s="4" t="s">
        <v>23</v>
      </c>
      <c r="E8" s="9">
        <v>2013</v>
      </c>
      <c r="F8" s="6">
        <v>42181</v>
      </c>
      <c r="G8" s="28">
        <v>98.221</v>
      </c>
      <c r="H8" s="10">
        <f t="shared" si="2"/>
        <v>99</v>
      </c>
      <c r="I8" s="11">
        <f t="shared" si="3"/>
        <v>3674.8799999999997</v>
      </c>
      <c r="J8" s="26">
        <f t="shared" si="4"/>
        <v>0.3712</v>
      </c>
      <c r="K8" s="9">
        <v>2013</v>
      </c>
      <c r="L8" s="6">
        <v>42195</v>
      </c>
      <c r="M8" s="28">
        <v>99.876</v>
      </c>
      <c r="N8" s="25">
        <f t="shared" si="5"/>
        <v>6143.360000000003</v>
      </c>
      <c r="O8" s="27">
        <f t="shared" si="6"/>
        <v>165.5000000000001</v>
      </c>
      <c r="P8" s="7">
        <f t="shared" si="7"/>
        <v>1.67</v>
      </c>
      <c r="R8" s="29">
        <v>97.224</v>
      </c>
      <c r="S8" s="30">
        <f>ROUNDDOWN(R8-G8,2)</f>
        <v>-0.99</v>
      </c>
    </row>
    <row r="9" spans="2:19" ht="19.5" customHeight="1">
      <c r="B9" s="4">
        <f t="shared" si="0"/>
        <v>5</v>
      </c>
      <c r="C9" s="16">
        <f t="shared" si="1"/>
        <v>128665.38899999997</v>
      </c>
      <c r="D9" s="4" t="s">
        <v>23</v>
      </c>
      <c r="E9" s="9">
        <v>2013</v>
      </c>
      <c r="F9" s="6">
        <v>42300</v>
      </c>
      <c r="G9" s="28">
        <v>97.148</v>
      </c>
      <c r="H9" s="10">
        <f t="shared" si="2"/>
        <v>103</v>
      </c>
      <c r="I9" s="11">
        <f t="shared" si="3"/>
        <v>3859.41</v>
      </c>
      <c r="J9" s="26">
        <f t="shared" si="4"/>
        <v>0.3747</v>
      </c>
      <c r="K9" s="9">
        <v>2013</v>
      </c>
      <c r="L9" s="6">
        <v>42302</v>
      </c>
      <c r="M9" s="28">
        <v>97.148</v>
      </c>
      <c r="N9" s="25">
        <f t="shared" si="5"/>
        <v>0</v>
      </c>
      <c r="O9" s="27">
        <f t="shared" si="6"/>
        <v>0</v>
      </c>
      <c r="P9" s="7">
        <f t="shared" si="7"/>
        <v>0</v>
      </c>
      <c r="R9" s="29">
        <v>98.182</v>
      </c>
      <c r="S9" s="30">
        <f>R9-G9</f>
        <v>1.034000000000006</v>
      </c>
    </row>
    <row r="10" spans="2:19" ht="19.5" customHeight="1">
      <c r="B10" s="4">
        <f t="shared" si="0"/>
        <v>6</v>
      </c>
      <c r="C10" s="16">
        <f t="shared" si="1"/>
        <v>128665.38899999997</v>
      </c>
      <c r="D10" s="4" t="s">
        <v>23</v>
      </c>
      <c r="E10" s="9">
        <v>2013</v>
      </c>
      <c r="F10" s="6">
        <v>42306</v>
      </c>
      <c r="G10" s="28">
        <v>98.268</v>
      </c>
      <c r="H10" s="10">
        <f t="shared" si="2"/>
        <v>81</v>
      </c>
      <c r="I10" s="11">
        <f t="shared" si="3"/>
        <v>3859.65</v>
      </c>
      <c r="J10" s="26">
        <f t="shared" si="4"/>
        <v>0.4765</v>
      </c>
      <c r="K10" s="9">
        <v>2013</v>
      </c>
      <c r="L10" s="6">
        <v>42309</v>
      </c>
      <c r="M10" s="28">
        <v>98.074</v>
      </c>
      <c r="N10" s="25">
        <f t="shared" si="5"/>
        <v>-924.4100000000125</v>
      </c>
      <c r="O10" s="27">
        <f t="shared" si="6"/>
        <v>-19.40000000000026</v>
      </c>
      <c r="P10" s="7">
        <f t="shared" si="7"/>
        <v>-0.23</v>
      </c>
      <c r="R10" s="29">
        <v>97.451</v>
      </c>
      <c r="S10" s="30">
        <f aca="true" t="shared" si="8" ref="S10:S34">R10-G10</f>
        <v>-0.8170000000000073</v>
      </c>
    </row>
    <row r="11" spans="2:19" ht="19.5" customHeight="1">
      <c r="B11" s="4">
        <f t="shared" si="0"/>
        <v>7</v>
      </c>
      <c r="C11" s="16">
        <f t="shared" si="1"/>
        <v>127740.97899999995</v>
      </c>
      <c r="D11" s="4" t="s">
        <v>23</v>
      </c>
      <c r="E11" s="9">
        <v>2013</v>
      </c>
      <c r="F11" s="6">
        <v>42316</v>
      </c>
      <c r="G11" s="28">
        <v>97.965</v>
      </c>
      <c r="H11" s="10">
        <f t="shared" si="2"/>
        <v>124</v>
      </c>
      <c r="I11" s="11">
        <f t="shared" si="3"/>
        <v>3831.6000000000004</v>
      </c>
      <c r="J11" s="26">
        <f t="shared" si="4"/>
        <v>0.309</v>
      </c>
      <c r="K11" s="9">
        <v>2013</v>
      </c>
      <c r="L11" s="6">
        <v>42326</v>
      </c>
      <c r="M11" s="28">
        <v>99.779</v>
      </c>
      <c r="N11" s="25">
        <f t="shared" si="5"/>
        <v>5605.259999999978</v>
      </c>
      <c r="O11" s="27">
        <f t="shared" si="6"/>
        <v>181.3999999999993</v>
      </c>
      <c r="P11" s="7">
        <f t="shared" si="7"/>
        <v>1.46</v>
      </c>
      <c r="R11" s="29">
        <v>99.21</v>
      </c>
      <c r="S11" s="30">
        <f t="shared" si="8"/>
        <v>1.2449999999999903</v>
      </c>
    </row>
    <row r="12" spans="2:19" ht="19.5" customHeight="1">
      <c r="B12" s="4">
        <f t="shared" si="0"/>
        <v>8</v>
      </c>
      <c r="C12" s="16">
        <f t="shared" si="1"/>
        <v>133346.2389999999</v>
      </c>
      <c r="D12" s="4" t="s">
        <v>23</v>
      </c>
      <c r="E12" s="9">
        <v>2013</v>
      </c>
      <c r="F12" s="6">
        <v>42344</v>
      </c>
      <c r="G12" s="28">
        <v>102.953</v>
      </c>
      <c r="H12" s="10">
        <f t="shared" si="2"/>
        <v>133</v>
      </c>
      <c r="I12" s="11">
        <f t="shared" si="3"/>
        <v>3999.3100000000004</v>
      </c>
      <c r="J12" s="26">
        <f t="shared" si="4"/>
        <v>0.3007</v>
      </c>
      <c r="K12" s="9">
        <v>2013</v>
      </c>
      <c r="L12" s="6">
        <v>42361</v>
      </c>
      <c r="M12" s="28">
        <v>103.77</v>
      </c>
      <c r="N12" s="25">
        <f t="shared" si="5"/>
        <v>2456.7189999999796</v>
      </c>
      <c r="O12" s="27">
        <f t="shared" si="6"/>
        <v>81.6999999999993</v>
      </c>
      <c r="P12" s="7">
        <f t="shared" si="7"/>
        <v>0.61</v>
      </c>
      <c r="R12" s="29">
        <v>101.619</v>
      </c>
      <c r="S12" s="30">
        <f t="shared" si="8"/>
        <v>-1.3340000000000032</v>
      </c>
    </row>
    <row r="13" spans="2:19" ht="19.5" customHeight="1">
      <c r="B13" s="4">
        <f t="shared" si="0"/>
        <v>9</v>
      </c>
      <c r="C13" s="16">
        <f t="shared" si="1"/>
        <v>135802.9579999999</v>
      </c>
      <c r="D13" s="4" t="s">
        <v>42</v>
      </c>
      <c r="E13" s="5">
        <v>2014</v>
      </c>
      <c r="F13" s="6">
        <v>42027</v>
      </c>
      <c r="G13" s="28">
        <v>102.961</v>
      </c>
      <c r="H13" s="10">
        <f t="shared" si="2"/>
        <v>116</v>
      </c>
      <c r="I13" s="11">
        <f t="shared" si="3"/>
        <v>4073.9200000000005</v>
      </c>
      <c r="J13" s="26">
        <f t="shared" si="4"/>
        <v>0.3512</v>
      </c>
      <c r="K13" s="5">
        <v>2014</v>
      </c>
      <c r="L13" s="6">
        <v>42041</v>
      </c>
      <c r="M13" s="28">
        <v>101.754</v>
      </c>
      <c r="N13" s="25">
        <f t="shared" si="5"/>
        <v>4238.983999999978</v>
      </c>
      <c r="O13" s="27">
        <f t="shared" si="6"/>
        <v>120.69999999999936</v>
      </c>
      <c r="P13" s="7">
        <f t="shared" si="7"/>
        <v>1.04</v>
      </c>
      <c r="R13" s="29">
        <v>104.122</v>
      </c>
      <c r="S13" s="30">
        <f t="shared" si="8"/>
        <v>1.1610000000000014</v>
      </c>
    </row>
    <row r="14" spans="2:19" ht="19.5" customHeight="1">
      <c r="B14" s="4">
        <f t="shared" si="0"/>
        <v>10</v>
      </c>
      <c r="C14" s="16">
        <f t="shared" si="1"/>
        <v>140041.94199999986</v>
      </c>
      <c r="D14" s="4" t="s">
        <v>23</v>
      </c>
      <c r="E14" s="5">
        <v>2014</v>
      </c>
      <c r="F14" s="6">
        <v>42068</v>
      </c>
      <c r="G14" s="28">
        <v>102.54</v>
      </c>
      <c r="H14" s="10">
        <f t="shared" si="2"/>
        <v>43</v>
      </c>
      <c r="I14" s="11">
        <f t="shared" si="3"/>
        <v>4201.099999999999</v>
      </c>
      <c r="J14" s="26">
        <f t="shared" si="4"/>
        <v>0.977</v>
      </c>
      <c r="K14" s="5">
        <v>2014</v>
      </c>
      <c r="L14" s="6">
        <v>42075</v>
      </c>
      <c r="M14" s="28">
        <v>102.837</v>
      </c>
      <c r="N14" s="25">
        <f t="shared" si="5"/>
        <v>2901.689999999971</v>
      </c>
      <c r="O14" s="27">
        <f t="shared" si="6"/>
        <v>29.699999999999704</v>
      </c>
      <c r="P14" s="7">
        <f t="shared" si="7"/>
        <v>0.69</v>
      </c>
      <c r="R14" s="29">
        <v>102.107</v>
      </c>
      <c r="S14" s="30">
        <f t="shared" si="8"/>
        <v>-0.43300000000000693</v>
      </c>
    </row>
    <row r="15" spans="2:19" ht="19.5" customHeight="1">
      <c r="B15" s="4">
        <f t="shared" si="0"/>
        <v>11</v>
      </c>
      <c r="C15" s="16">
        <f t="shared" si="1"/>
        <v>142943.63199999984</v>
      </c>
      <c r="D15" s="4" t="s">
        <v>23</v>
      </c>
      <c r="E15" s="5">
        <v>2014</v>
      </c>
      <c r="F15" s="6">
        <v>42091</v>
      </c>
      <c r="G15" s="28">
        <v>102.968</v>
      </c>
      <c r="H15" s="10">
        <f t="shared" si="2"/>
        <v>94</v>
      </c>
      <c r="I15" s="11">
        <f t="shared" si="3"/>
        <v>4288.28</v>
      </c>
      <c r="J15" s="26">
        <f t="shared" si="4"/>
        <v>0.4562</v>
      </c>
      <c r="K15" s="5">
        <v>2014</v>
      </c>
      <c r="L15" s="6">
        <v>42098</v>
      </c>
      <c r="M15" s="28">
        <v>103.803</v>
      </c>
      <c r="N15" s="25">
        <f t="shared" si="5"/>
        <v>3809.269999999972</v>
      </c>
      <c r="O15" s="27">
        <f t="shared" si="6"/>
        <v>83.49999999999937</v>
      </c>
      <c r="P15" s="7">
        <f t="shared" si="7"/>
        <v>0.88</v>
      </c>
      <c r="R15" s="29">
        <v>102.025</v>
      </c>
      <c r="S15" s="30">
        <f t="shared" si="8"/>
        <v>-0.9429999999999978</v>
      </c>
    </row>
    <row r="16" spans="2:19" ht="19.5" customHeight="1">
      <c r="B16" s="4">
        <f t="shared" si="0"/>
        <v>12</v>
      </c>
      <c r="C16" s="16">
        <f aca="true" t="shared" si="9" ref="C16:C26">C15+N15</f>
        <v>146752.9019999998</v>
      </c>
      <c r="D16" s="4" t="s">
        <v>42</v>
      </c>
      <c r="E16" s="5">
        <v>2014</v>
      </c>
      <c r="F16" s="6">
        <v>42126</v>
      </c>
      <c r="G16" s="28">
        <v>102.123</v>
      </c>
      <c r="H16" s="10">
        <f t="shared" si="2"/>
        <v>88</v>
      </c>
      <c r="I16" s="11">
        <f t="shared" si="3"/>
        <v>4401.76</v>
      </c>
      <c r="J16" s="26">
        <f t="shared" si="4"/>
        <v>0.5002</v>
      </c>
      <c r="K16" s="5">
        <v>2014</v>
      </c>
      <c r="L16" s="6">
        <v>42136</v>
      </c>
      <c r="M16" s="28">
        <v>102.123</v>
      </c>
      <c r="N16" s="25">
        <f t="shared" si="5"/>
        <v>0</v>
      </c>
      <c r="O16" s="27">
        <f t="shared" si="6"/>
        <v>0</v>
      </c>
      <c r="P16" s="7">
        <f t="shared" si="7"/>
        <v>0</v>
      </c>
      <c r="R16" s="29">
        <v>103.009</v>
      </c>
      <c r="S16" s="30">
        <f t="shared" si="8"/>
        <v>0.8859999999999957</v>
      </c>
    </row>
    <row r="17" spans="2:19" ht="19.5" customHeight="1">
      <c r="B17" s="4">
        <f t="shared" si="0"/>
        <v>13</v>
      </c>
      <c r="C17" s="16">
        <f t="shared" si="9"/>
        <v>146752.9019999998</v>
      </c>
      <c r="D17" s="4" t="s">
        <v>42</v>
      </c>
      <c r="E17" s="5">
        <v>2014</v>
      </c>
      <c r="F17" s="6">
        <v>42138</v>
      </c>
      <c r="G17" s="28">
        <v>101.71</v>
      </c>
      <c r="H17" s="10">
        <f t="shared" si="2"/>
        <v>56</v>
      </c>
      <c r="I17" s="11">
        <f t="shared" si="3"/>
        <v>4402.16</v>
      </c>
      <c r="J17" s="26">
        <f t="shared" si="4"/>
        <v>0.7861</v>
      </c>
      <c r="K17" s="5">
        <v>2014</v>
      </c>
      <c r="L17" s="6">
        <v>42145</v>
      </c>
      <c r="M17" s="28">
        <v>101.588</v>
      </c>
      <c r="N17" s="25">
        <f t="shared" si="5"/>
        <v>959.0419999999991</v>
      </c>
      <c r="O17" s="27">
        <f t="shared" si="6"/>
        <v>12.199999999999989</v>
      </c>
      <c r="P17" s="7">
        <f t="shared" si="7"/>
        <v>0.21</v>
      </c>
      <c r="R17" s="29">
        <v>102.271</v>
      </c>
      <c r="S17" s="30">
        <f t="shared" si="8"/>
        <v>0.561000000000007</v>
      </c>
    </row>
    <row r="18" spans="2:19" ht="19.5" customHeight="1">
      <c r="B18" s="4">
        <f t="shared" si="0"/>
        <v>14</v>
      </c>
      <c r="C18" s="16">
        <f t="shared" si="9"/>
        <v>147711.94399999978</v>
      </c>
      <c r="D18" s="4" t="s">
        <v>23</v>
      </c>
      <c r="E18" s="5">
        <v>2014</v>
      </c>
      <c r="F18" s="6">
        <v>42180</v>
      </c>
      <c r="G18" s="28">
        <v>101.617</v>
      </c>
      <c r="H18" s="10">
        <f t="shared" si="2"/>
        <v>34</v>
      </c>
      <c r="I18" s="11">
        <f t="shared" si="3"/>
        <v>4431.219999999999</v>
      </c>
      <c r="J18" s="26">
        <f t="shared" si="4"/>
        <v>1.3033</v>
      </c>
      <c r="K18" s="5">
        <v>2014</v>
      </c>
      <c r="L18" s="6">
        <v>42187</v>
      </c>
      <c r="M18" s="28">
        <v>101.617</v>
      </c>
      <c r="N18" s="25">
        <f t="shared" si="5"/>
        <v>0</v>
      </c>
      <c r="O18" s="27">
        <f t="shared" si="6"/>
        <v>0</v>
      </c>
      <c r="P18" s="7">
        <f t="shared" si="7"/>
        <v>0</v>
      </c>
      <c r="R18" s="29">
        <v>101.966</v>
      </c>
      <c r="S18" s="30">
        <f t="shared" si="8"/>
        <v>0.34899999999998954</v>
      </c>
    </row>
    <row r="19" spans="2:19" ht="19.5" customHeight="1">
      <c r="B19" s="4">
        <f t="shared" si="0"/>
        <v>15</v>
      </c>
      <c r="C19" s="16">
        <f t="shared" si="9"/>
        <v>147711.94399999978</v>
      </c>
      <c r="D19" s="4" t="s">
        <v>23</v>
      </c>
      <c r="E19" s="5">
        <v>2014</v>
      </c>
      <c r="F19" s="6">
        <v>42209</v>
      </c>
      <c r="G19" s="28">
        <v>101.849</v>
      </c>
      <c r="H19" s="10">
        <f t="shared" si="2"/>
        <v>43</v>
      </c>
      <c r="I19" s="11">
        <f t="shared" si="3"/>
        <v>4431.15</v>
      </c>
      <c r="J19" s="26">
        <f t="shared" si="4"/>
        <v>1.0305</v>
      </c>
      <c r="K19" s="5">
        <v>2014</v>
      </c>
      <c r="L19" s="6">
        <v>42217</v>
      </c>
      <c r="M19" s="28">
        <v>102.717</v>
      </c>
      <c r="N19" s="25">
        <f t="shared" si="5"/>
        <v>8944.739999999947</v>
      </c>
      <c r="O19" s="27">
        <f t="shared" si="6"/>
        <v>86.7999999999995</v>
      </c>
      <c r="P19" s="7">
        <f t="shared" si="7"/>
        <v>2.01</v>
      </c>
      <c r="R19" s="29">
        <v>101.409</v>
      </c>
      <c r="S19" s="30">
        <f t="shared" si="8"/>
        <v>-0.4399999999999977</v>
      </c>
    </row>
    <row r="20" spans="2:19" ht="19.5" customHeight="1">
      <c r="B20" s="4">
        <f t="shared" si="0"/>
        <v>16</v>
      </c>
      <c r="C20" s="16">
        <f t="shared" si="9"/>
        <v>156656.68399999972</v>
      </c>
      <c r="D20" s="4" t="s">
        <v>42</v>
      </c>
      <c r="E20" s="5">
        <v>2014</v>
      </c>
      <c r="F20" s="6">
        <v>42222</v>
      </c>
      <c r="G20" s="28">
        <v>101.776</v>
      </c>
      <c r="H20" s="10">
        <f aca="true" t="shared" si="10" ref="H20:H32">ROUNDDOWN(ABS(S20)*100,0)</f>
        <v>85</v>
      </c>
      <c r="I20" s="11">
        <f aca="true" t="shared" si="11" ref="I20:I32">H20*J20*100</f>
        <v>4699.65</v>
      </c>
      <c r="J20" s="26">
        <f aca="true" t="shared" si="12" ref="J20:J32">ROUNDDOWN(C20*0.03/H20/100,4)</f>
        <v>0.5529</v>
      </c>
      <c r="K20" s="5">
        <v>2014</v>
      </c>
      <c r="L20" s="6">
        <v>42227</v>
      </c>
      <c r="M20" s="28">
        <v>102.133</v>
      </c>
      <c r="N20" s="25">
        <f aca="true" t="shared" si="13" ref="N20:N32">O20*100*J20</f>
        <v>-1973.852999999996</v>
      </c>
      <c r="O20" s="27">
        <f aca="true" t="shared" si="14" ref="O20:O32">IF(D20="買",(M20-G20)*100,(M20-G20)*(-100))</f>
        <v>-35.69999999999993</v>
      </c>
      <c r="P20" s="7">
        <f aca="true" t="shared" si="15" ref="P20:P32">ROUNDDOWN(O20/H20,2)</f>
        <v>-0.41</v>
      </c>
      <c r="R20" s="29">
        <v>102.631</v>
      </c>
      <c r="S20" s="30">
        <f t="shared" si="8"/>
        <v>0.855000000000004</v>
      </c>
    </row>
    <row r="21" spans="2:19" ht="19.5" customHeight="1">
      <c r="B21" s="4">
        <f t="shared" si="0"/>
        <v>17</v>
      </c>
      <c r="C21" s="16">
        <f t="shared" si="9"/>
        <v>154682.8309999997</v>
      </c>
      <c r="D21" s="4" t="s">
        <v>23</v>
      </c>
      <c r="E21" s="5">
        <v>2014</v>
      </c>
      <c r="F21" s="6">
        <v>42234</v>
      </c>
      <c r="G21" s="28">
        <v>102.586</v>
      </c>
      <c r="H21" s="10">
        <f t="shared" si="10"/>
        <v>34</v>
      </c>
      <c r="I21" s="11">
        <f t="shared" si="11"/>
        <v>4640.32</v>
      </c>
      <c r="J21" s="26">
        <f t="shared" si="12"/>
        <v>1.3648</v>
      </c>
      <c r="K21" s="5">
        <v>2014</v>
      </c>
      <c r="L21" s="6">
        <v>42244</v>
      </c>
      <c r="M21" s="28">
        <v>103.739</v>
      </c>
      <c r="N21" s="25">
        <f t="shared" si="13"/>
        <v>15736.14400000008</v>
      </c>
      <c r="O21" s="27">
        <f t="shared" si="14"/>
        <v>115.30000000000058</v>
      </c>
      <c r="P21" s="7">
        <f t="shared" si="15"/>
        <v>3.39</v>
      </c>
      <c r="R21" s="29">
        <v>102.239</v>
      </c>
      <c r="S21" s="30">
        <f t="shared" si="8"/>
        <v>-0.3469999999999942</v>
      </c>
    </row>
    <row r="22" spans="2:19" ht="19.5" customHeight="1">
      <c r="B22" s="4">
        <f t="shared" si="0"/>
        <v>18</v>
      </c>
      <c r="C22" s="16">
        <f t="shared" si="9"/>
        <v>170418.9749999998</v>
      </c>
      <c r="D22" s="4" t="s">
        <v>23</v>
      </c>
      <c r="E22" s="5">
        <v>2014</v>
      </c>
      <c r="F22" s="6">
        <v>42245</v>
      </c>
      <c r="G22" s="28">
        <v>104.099</v>
      </c>
      <c r="H22" s="10">
        <f t="shared" si="10"/>
        <v>45</v>
      </c>
      <c r="I22" s="11">
        <f t="shared" si="11"/>
        <v>5112.450000000001</v>
      </c>
      <c r="J22" s="26">
        <f t="shared" si="12"/>
        <v>1.1361</v>
      </c>
      <c r="K22" s="5">
        <v>2014</v>
      </c>
      <c r="L22" s="6">
        <v>42252</v>
      </c>
      <c r="M22" s="28">
        <v>104.751</v>
      </c>
      <c r="N22" s="25">
        <f t="shared" si="13"/>
        <v>7407.372000000012</v>
      </c>
      <c r="O22" s="27">
        <f t="shared" si="14"/>
        <v>65.2000000000001</v>
      </c>
      <c r="P22" s="7">
        <f t="shared" si="15"/>
        <v>1.44</v>
      </c>
      <c r="R22" s="29">
        <v>103.647</v>
      </c>
      <c r="S22" s="30">
        <f t="shared" si="8"/>
        <v>-0.4519999999999982</v>
      </c>
    </row>
    <row r="23" spans="2:19" ht="19.5" customHeight="1">
      <c r="B23" s="4">
        <f t="shared" si="0"/>
        <v>19</v>
      </c>
      <c r="C23" s="16">
        <f t="shared" si="9"/>
        <v>177826.3469999998</v>
      </c>
      <c r="D23" s="4" t="s">
        <v>42</v>
      </c>
      <c r="E23" s="5">
        <v>2014</v>
      </c>
      <c r="F23" s="6">
        <v>42286</v>
      </c>
      <c r="G23" s="28">
        <v>107.52</v>
      </c>
      <c r="H23" s="10">
        <f t="shared" si="10"/>
        <v>78</v>
      </c>
      <c r="I23" s="11">
        <f t="shared" si="11"/>
        <v>5334.419999999999</v>
      </c>
      <c r="J23" s="26">
        <f t="shared" si="12"/>
        <v>0.6839</v>
      </c>
      <c r="K23" s="5">
        <v>2014</v>
      </c>
      <c r="L23" s="6">
        <v>42299</v>
      </c>
      <c r="M23" s="28">
        <v>107.01</v>
      </c>
      <c r="N23" s="25">
        <f t="shared" si="13"/>
        <v>3487.8899999999376</v>
      </c>
      <c r="O23" s="27">
        <f t="shared" si="14"/>
        <v>50.99999999999909</v>
      </c>
      <c r="P23" s="7">
        <f t="shared" si="15"/>
        <v>0.65</v>
      </c>
      <c r="R23" s="29">
        <v>108.307</v>
      </c>
      <c r="S23" s="30">
        <f t="shared" si="8"/>
        <v>0.7870000000000061</v>
      </c>
    </row>
    <row r="24" spans="2:19" ht="19.5" customHeight="1">
      <c r="B24" s="4">
        <f t="shared" si="0"/>
        <v>20</v>
      </c>
      <c r="C24" s="16">
        <f t="shared" si="9"/>
        <v>181314.23699999973</v>
      </c>
      <c r="D24" s="4" t="s">
        <v>23</v>
      </c>
      <c r="E24" s="5">
        <v>2014</v>
      </c>
      <c r="F24" s="6">
        <v>42336</v>
      </c>
      <c r="G24" s="28">
        <v>118.763</v>
      </c>
      <c r="H24" s="10">
        <f t="shared" si="10"/>
        <v>112</v>
      </c>
      <c r="I24" s="11">
        <f t="shared" si="11"/>
        <v>5438.72</v>
      </c>
      <c r="J24" s="26">
        <f t="shared" si="12"/>
        <v>0.4856</v>
      </c>
      <c r="K24" s="5">
        <v>2014</v>
      </c>
      <c r="L24" s="6">
        <v>42347</v>
      </c>
      <c r="M24" s="28">
        <v>119.696</v>
      </c>
      <c r="N24" s="25">
        <f t="shared" si="13"/>
        <v>4530.647999999965</v>
      </c>
      <c r="O24" s="27">
        <f t="shared" si="14"/>
        <v>93.29999999999927</v>
      </c>
      <c r="P24" s="7">
        <f t="shared" si="15"/>
        <v>0.83</v>
      </c>
      <c r="R24" s="29">
        <v>117.641</v>
      </c>
      <c r="S24" s="30">
        <f t="shared" si="8"/>
        <v>-1.1219999999999999</v>
      </c>
    </row>
    <row r="25" spans="2:19" ht="19.5" customHeight="1">
      <c r="B25" s="4">
        <f t="shared" si="0"/>
        <v>21</v>
      </c>
      <c r="C25" s="16">
        <f t="shared" si="9"/>
        <v>185844.8849999997</v>
      </c>
      <c r="D25" s="4" t="s">
        <v>23</v>
      </c>
      <c r="E25" s="5">
        <v>2014</v>
      </c>
      <c r="F25" s="6">
        <v>42353</v>
      </c>
      <c r="G25" s="28">
        <v>117.555</v>
      </c>
      <c r="H25" s="10">
        <f t="shared" si="10"/>
        <v>149</v>
      </c>
      <c r="I25" s="11">
        <f t="shared" si="11"/>
        <v>5574.089999999999</v>
      </c>
      <c r="J25" s="26">
        <f t="shared" si="12"/>
        <v>0.3741</v>
      </c>
      <c r="K25" s="5">
        <v>2014</v>
      </c>
      <c r="L25" s="6">
        <v>42355</v>
      </c>
      <c r="M25" s="28">
        <v>117.555</v>
      </c>
      <c r="N25" s="25">
        <f t="shared" si="13"/>
        <v>0</v>
      </c>
      <c r="O25" s="27">
        <f t="shared" si="14"/>
        <v>0</v>
      </c>
      <c r="P25" s="7">
        <f t="shared" si="15"/>
        <v>0</v>
      </c>
      <c r="R25" s="29">
        <v>119.049</v>
      </c>
      <c r="S25" s="30">
        <f t="shared" si="8"/>
        <v>1.4939999999999998</v>
      </c>
    </row>
    <row r="26" spans="2:19" ht="19.5" customHeight="1">
      <c r="B26" s="4">
        <f t="shared" si="0"/>
        <v>22</v>
      </c>
      <c r="C26" s="16">
        <f t="shared" si="9"/>
        <v>185844.8849999997</v>
      </c>
      <c r="D26" s="4" t="s">
        <v>42</v>
      </c>
      <c r="E26" s="5">
        <v>2015</v>
      </c>
      <c r="F26" s="6">
        <v>42013</v>
      </c>
      <c r="G26" s="28">
        <v>118.41</v>
      </c>
      <c r="H26" s="10">
        <f t="shared" si="10"/>
        <v>146</v>
      </c>
      <c r="I26" s="11">
        <f t="shared" si="11"/>
        <v>5574.28</v>
      </c>
      <c r="J26" s="26">
        <f t="shared" si="12"/>
        <v>0.3818</v>
      </c>
      <c r="K26" s="5">
        <v>2015</v>
      </c>
      <c r="L26" s="6">
        <v>42021</v>
      </c>
      <c r="M26" s="28">
        <v>117.761</v>
      </c>
      <c r="N26" s="25">
        <f t="shared" si="13"/>
        <v>2477.8820000000032</v>
      </c>
      <c r="O26" s="27">
        <f t="shared" si="14"/>
        <v>64.90000000000009</v>
      </c>
      <c r="P26" s="7">
        <f t="shared" si="15"/>
        <v>0.44</v>
      </c>
      <c r="R26" s="29">
        <v>119.871</v>
      </c>
      <c r="S26" s="30">
        <f t="shared" si="8"/>
        <v>1.4609999999999985</v>
      </c>
    </row>
    <row r="27" spans="2:19" ht="19.5" customHeight="1">
      <c r="B27" s="4">
        <f t="shared" si="0"/>
        <v>23</v>
      </c>
      <c r="C27" s="16">
        <f aca="true" t="shared" si="16" ref="C27:C35">C26+N26</f>
        <v>188322.7669999997</v>
      </c>
      <c r="D27" s="4" t="s">
        <v>23</v>
      </c>
      <c r="E27" s="5">
        <v>2015</v>
      </c>
      <c r="F27" s="6">
        <v>42027</v>
      </c>
      <c r="G27" s="28">
        <v>117.528</v>
      </c>
      <c r="H27" s="10">
        <f>ROUNDDOWN(ABS(S27)*100,0)</f>
        <v>127</v>
      </c>
      <c r="I27" s="11">
        <f>H27*J27*100</f>
        <v>5648.959999999999</v>
      </c>
      <c r="J27" s="26">
        <f>ROUNDDOWN(C27*0.03/H27/100,4)</f>
        <v>0.4448</v>
      </c>
      <c r="K27" s="5">
        <v>2015</v>
      </c>
      <c r="L27" s="6">
        <v>42041</v>
      </c>
      <c r="M27" s="28">
        <v>117.589</v>
      </c>
      <c r="N27" s="25">
        <f>O27*100*J27</f>
        <v>271.32799999996814</v>
      </c>
      <c r="O27" s="27">
        <f>IF(D27="買",(M27-G27)*100,(M27-G27)*(-100))</f>
        <v>6.099999999999284</v>
      </c>
      <c r="P27" s="7">
        <f>ROUNDDOWN(O27/H27,2)</f>
        <v>0.04</v>
      </c>
      <c r="R27" s="29">
        <v>118.806</v>
      </c>
      <c r="S27" s="30">
        <f>R27-G27</f>
        <v>1.2779999999999916</v>
      </c>
    </row>
    <row r="28" spans="2:19" ht="19.5" customHeight="1">
      <c r="B28" s="4">
        <f t="shared" si="0"/>
        <v>24</v>
      </c>
      <c r="C28" s="16">
        <f t="shared" si="16"/>
        <v>188594.09499999968</v>
      </c>
      <c r="D28" s="4" t="s">
        <v>23</v>
      </c>
      <c r="E28" s="5">
        <v>2015</v>
      </c>
      <c r="F28" s="6">
        <v>42041</v>
      </c>
      <c r="G28" s="28">
        <v>119.212</v>
      </c>
      <c r="H28" s="10">
        <f>ROUNDDOWN(ABS(S28)*100,0)</f>
        <v>204</v>
      </c>
      <c r="I28" s="11">
        <f>H28*J28*100</f>
        <v>5656.919999999999</v>
      </c>
      <c r="J28" s="26">
        <f>ROUNDDOWN(C28*0.03/H28/100,4)</f>
        <v>0.2773</v>
      </c>
      <c r="K28" s="5">
        <v>2015</v>
      </c>
      <c r="L28" s="6">
        <v>42047</v>
      </c>
      <c r="M28" s="28">
        <v>119.212</v>
      </c>
      <c r="N28" s="25">
        <f>O28*100*J28</f>
        <v>0</v>
      </c>
      <c r="O28" s="27">
        <f>IF(D28="買",(M28-G28)*100,(M28-G28)*(-100))</f>
        <v>0</v>
      </c>
      <c r="P28" s="7">
        <f>ROUNDDOWN(O28/H28,2)</f>
        <v>0</v>
      </c>
      <c r="R28" s="29">
        <v>117.166</v>
      </c>
      <c r="S28" s="30">
        <f>R28-G28</f>
        <v>-2.0460000000000065</v>
      </c>
    </row>
    <row r="29" spans="2:19" ht="19.5" customHeight="1">
      <c r="B29" s="4">
        <f t="shared" si="0"/>
        <v>25</v>
      </c>
      <c r="C29" s="16">
        <f t="shared" si="16"/>
        <v>188594.09499999968</v>
      </c>
      <c r="D29" s="4" t="s">
        <v>23</v>
      </c>
      <c r="E29" s="5">
        <v>2015</v>
      </c>
      <c r="F29" s="6">
        <v>42052</v>
      </c>
      <c r="G29" s="28">
        <v>119.408</v>
      </c>
      <c r="H29" s="10">
        <f>ROUNDDOWN(ABS(S29)*100,0)</f>
        <v>118</v>
      </c>
      <c r="I29" s="11">
        <f>H29*J29*100</f>
        <v>5656.92</v>
      </c>
      <c r="J29" s="26">
        <f>ROUNDDOWN(C29*0.03/H29/100,4)</f>
        <v>0.4794</v>
      </c>
      <c r="K29" s="5">
        <v>2015</v>
      </c>
      <c r="L29" s="6">
        <v>42060</v>
      </c>
      <c r="M29" s="28">
        <v>118.753</v>
      </c>
      <c r="N29" s="25">
        <f>O29*100*J29</f>
        <v>-3140.070000000005</v>
      </c>
      <c r="O29" s="27">
        <f>IF(D29="買",(M29-G29)*100,(M29-G29)*(-100))</f>
        <v>-65.50000000000011</v>
      </c>
      <c r="P29" s="7">
        <f>ROUNDDOWN(O29/H29,2)</f>
        <v>-0.55</v>
      </c>
      <c r="R29" s="29">
        <v>118.226</v>
      </c>
      <c r="S29" s="30">
        <f>R29-G29</f>
        <v>-1.1820000000000022</v>
      </c>
    </row>
    <row r="30" spans="2:19" ht="19.5" customHeight="1">
      <c r="B30" s="4">
        <f t="shared" si="0"/>
        <v>26</v>
      </c>
      <c r="C30" s="16">
        <f t="shared" si="16"/>
        <v>185454.02499999967</v>
      </c>
      <c r="D30" s="4" t="s">
        <v>23</v>
      </c>
      <c r="E30" s="5">
        <v>2015</v>
      </c>
      <c r="F30" s="6">
        <v>42062</v>
      </c>
      <c r="G30" s="28">
        <v>119.415</v>
      </c>
      <c r="H30" s="10">
        <f>ROUNDDOWN(ABS(S30)*100,0)</f>
        <v>74</v>
      </c>
      <c r="I30" s="11">
        <f>H30*J30*100</f>
        <v>5563.320000000001</v>
      </c>
      <c r="J30" s="26">
        <f>ROUNDDOWN(C30*0.03/H30/100,4)</f>
        <v>0.7518</v>
      </c>
      <c r="K30" s="5">
        <v>2015</v>
      </c>
      <c r="L30" s="6">
        <v>42075</v>
      </c>
      <c r="M30" s="28">
        <v>120.845</v>
      </c>
      <c r="N30" s="25">
        <f>O30*100*J30</f>
        <v>10750.739999999943</v>
      </c>
      <c r="O30" s="27">
        <f>IF(D30="買",(M30-G30)*100,(M30-G30)*(-100))</f>
        <v>142.99999999999926</v>
      </c>
      <c r="P30" s="7">
        <f>ROUNDDOWN(O30/H30,2)</f>
        <v>1.93</v>
      </c>
      <c r="R30" s="29">
        <v>118.671</v>
      </c>
      <c r="S30" s="30">
        <f>R30-G30</f>
        <v>-0.7439999999999998</v>
      </c>
    </row>
    <row r="31" spans="2:19" ht="19.5" customHeight="1">
      <c r="B31" s="4">
        <f t="shared" si="0"/>
        <v>27</v>
      </c>
      <c r="C31" s="16">
        <f t="shared" si="16"/>
        <v>196204.7649999996</v>
      </c>
      <c r="D31" s="4" t="s">
        <v>42</v>
      </c>
      <c r="E31" s="5">
        <v>2015</v>
      </c>
      <c r="F31" s="6">
        <v>42083</v>
      </c>
      <c r="G31" s="28">
        <v>119.89</v>
      </c>
      <c r="H31" s="10">
        <f>ROUNDDOWN(ABS(S31)*100,0)</f>
        <v>130</v>
      </c>
      <c r="I31" s="11">
        <f>H31*J31*100</f>
        <v>5885.1</v>
      </c>
      <c r="J31" s="26">
        <f>ROUNDDOWN(C31*0.03/H31/100,4)</f>
        <v>0.4527</v>
      </c>
      <c r="K31" s="5">
        <v>2015</v>
      </c>
      <c r="L31" s="6">
        <v>42093</v>
      </c>
      <c r="M31" s="28">
        <v>119.484</v>
      </c>
      <c r="N31" s="25">
        <f>O31*100*J31</f>
        <v>1837.9620000000268</v>
      </c>
      <c r="O31" s="27">
        <f>IF(D31="買",(M31-G31)*100,(M31-G31)*(-100))</f>
        <v>40.60000000000059</v>
      </c>
      <c r="P31" s="7">
        <f>ROUNDDOWN(O31/H31,2)</f>
        <v>0.31</v>
      </c>
      <c r="R31" s="29">
        <v>121.192</v>
      </c>
      <c r="S31" s="30">
        <f>R31-G31</f>
        <v>1.3019999999999925</v>
      </c>
    </row>
    <row r="32" spans="2:19" ht="19.5" customHeight="1">
      <c r="B32" s="4">
        <f t="shared" si="0"/>
        <v>28</v>
      </c>
      <c r="C32" s="16">
        <f t="shared" si="16"/>
        <v>198042.72699999964</v>
      </c>
      <c r="D32" s="4" t="s">
        <v>23</v>
      </c>
      <c r="E32" s="5">
        <v>2015</v>
      </c>
      <c r="F32" s="6">
        <v>42135</v>
      </c>
      <c r="G32" s="28">
        <v>120.145</v>
      </c>
      <c r="H32" s="10">
        <f t="shared" si="10"/>
        <v>51</v>
      </c>
      <c r="I32" s="11">
        <f t="shared" si="11"/>
        <v>5940.99</v>
      </c>
      <c r="J32" s="26">
        <f t="shared" si="12"/>
        <v>1.1649</v>
      </c>
      <c r="K32" s="5">
        <v>2015</v>
      </c>
      <c r="L32" s="6">
        <v>42137</v>
      </c>
      <c r="M32" s="28">
        <v>119.631</v>
      </c>
      <c r="N32" s="25">
        <f t="shared" si="13"/>
        <v>-5987.585999999951</v>
      </c>
      <c r="O32" s="27">
        <f t="shared" si="14"/>
        <v>-51.39999999999958</v>
      </c>
      <c r="P32" s="7">
        <f t="shared" si="15"/>
        <v>-1</v>
      </c>
      <c r="R32" s="29">
        <v>119.631</v>
      </c>
      <c r="S32" s="30">
        <f t="shared" si="8"/>
        <v>-0.5139999999999958</v>
      </c>
    </row>
    <row r="33" spans="2:19" ht="19.5" customHeight="1">
      <c r="B33" s="4">
        <f t="shared" si="0"/>
        <v>29</v>
      </c>
      <c r="C33" s="16">
        <f t="shared" si="16"/>
        <v>192055.14099999968</v>
      </c>
      <c r="D33" s="4" t="s">
        <v>23</v>
      </c>
      <c r="E33" s="5">
        <v>2015</v>
      </c>
      <c r="F33" s="6">
        <v>42173</v>
      </c>
      <c r="G33" s="28">
        <v>122.47</v>
      </c>
      <c r="H33" s="10">
        <f t="shared" si="2"/>
        <v>112</v>
      </c>
      <c r="I33" s="11">
        <f t="shared" si="3"/>
        <v>5761.279999999999</v>
      </c>
      <c r="J33" s="26">
        <f t="shared" si="4"/>
        <v>0.5144</v>
      </c>
      <c r="K33" s="5">
        <v>2015</v>
      </c>
      <c r="L33" s="6">
        <v>42177</v>
      </c>
      <c r="M33" s="28">
        <v>122.47</v>
      </c>
      <c r="N33" s="25">
        <f t="shared" si="5"/>
        <v>0</v>
      </c>
      <c r="O33" s="27">
        <f t="shared" si="6"/>
        <v>0</v>
      </c>
      <c r="P33" s="7">
        <f t="shared" si="7"/>
        <v>0</v>
      </c>
      <c r="R33" s="29">
        <v>123.598</v>
      </c>
      <c r="S33" s="30">
        <f t="shared" si="8"/>
        <v>1.1280000000000001</v>
      </c>
    </row>
    <row r="34" spans="2:19" ht="19.5" customHeight="1" thickBot="1">
      <c r="B34" s="4">
        <f t="shared" si="0"/>
        <v>30</v>
      </c>
      <c r="C34" s="16">
        <f t="shared" si="16"/>
        <v>192055.14099999968</v>
      </c>
      <c r="D34" s="4" t="s">
        <v>23</v>
      </c>
      <c r="E34" s="5">
        <v>2015</v>
      </c>
      <c r="F34" s="6">
        <v>42200</v>
      </c>
      <c r="G34" s="28">
        <v>123.961</v>
      </c>
      <c r="H34" s="10">
        <f t="shared" si="2"/>
        <v>70</v>
      </c>
      <c r="I34" s="11">
        <f t="shared" si="3"/>
        <v>5761</v>
      </c>
      <c r="J34" s="26">
        <f t="shared" si="4"/>
        <v>0.823</v>
      </c>
      <c r="K34" s="5">
        <v>2015</v>
      </c>
      <c r="L34" s="6">
        <v>42206</v>
      </c>
      <c r="M34" s="28">
        <v>123.993</v>
      </c>
      <c r="N34" s="25">
        <f t="shared" si="5"/>
        <v>263.35999999997097</v>
      </c>
      <c r="O34" s="27">
        <f t="shared" si="6"/>
        <v>3.1999999999996476</v>
      </c>
      <c r="P34" s="7">
        <f t="shared" si="7"/>
        <v>0.04</v>
      </c>
      <c r="R34" s="29">
        <v>123.253</v>
      </c>
      <c r="S34" s="30">
        <f t="shared" si="8"/>
        <v>-0.7079999999999984</v>
      </c>
    </row>
    <row r="35" spans="2:15" ht="19.5" customHeight="1" thickBot="1">
      <c r="B35" s="18" t="s">
        <v>22</v>
      </c>
      <c r="C35" s="16">
        <f t="shared" si="16"/>
        <v>192318.50099999964</v>
      </c>
      <c r="M35" s="19" t="s">
        <v>2</v>
      </c>
      <c r="N35" s="20">
        <f>SUM(N5:N34)</f>
        <v>92318.50099999976</v>
      </c>
      <c r="O35" s="21">
        <f>SUM(O5:O34)</f>
        <v>2315.599999999994</v>
      </c>
    </row>
    <row r="36" spans="13:15" ht="16.5">
      <c r="M36" s="22" t="s">
        <v>25</v>
      </c>
      <c r="N36" s="38" t="s">
        <v>43</v>
      </c>
      <c r="O36" s="39"/>
    </row>
    <row r="37" spans="13:15" ht="18" thickBot="1">
      <c r="M37" s="23" t="s">
        <v>26</v>
      </c>
      <c r="N37" s="40">
        <f>R39/R42</f>
        <v>0.6666666666666666</v>
      </c>
      <c r="O37" s="41"/>
    </row>
    <row r="38" ht="19.5" customHeight="1"/>
    <row r="39" spans="2:18" ht="19.5" customHeight="1">
      <c r="B39" t="s">
        <v>28</v>
      </c>
      <c r="R39">
        <f>COUNTIF(N5:N34,"&gt;0")</f>
        <v>20</v>
      </c>
    </row>
    <row r="40" spans="2:18" ht="19.5" customHeight="1">
      <c r="B40" t="s">
        <v>36</v>
      </c>
      <c r="L40" s="31"/>
      <c r="R40">
        <f>COUNTIF(N5:N34,"&lt;0")</f>
        <v>4</v>
      </c>
    </row>
    <row r="41" spans="2:18" ht="19.5" customHeight="1">
      <c r="B41" t="s">
        <v>37</v>
      </c>
      <c r="O41" s="1"/>
      <c r="R41">
        <f>COUNTIF(N5:N34,"0")</f>
        <v>6</v>
      </c>
    </row>
    <row r="42" spans="2:18" ht="19.5" customHeight="1">
      <c r="B42" t="s">
        <v>38</v>
      </c>
      <c r="O42" s="1"/>
      <c r="R42">
        <f>SUM(R39:R41)</f>
        <v>30</v>
      </c>
    </row>
    <row r="43" ht="18.75" customHeight="1">
      <c r="B43" t="s">
        <v>39</v>
      </c>
    </row>
    <row r="44" ht="22.5" customHeight="1"/>
    <row r="45" ht="13.5" customHeight="1">
      <c r="B45" t="s">
        <v>40</v>
      </c>
    </row>
    <row r="46" ht="13.5" customHeight="1">
      <c r="B46" t="s">
        <v>41</v>
      </c>
    </row>
  </sheetData>
  <sheetProtection/>
  <mergeCells count="9">
    <mergeCell ref="B3:B4"/>
    <mergeCell ref="C3:C4"/>
    <mergeCell ref="K3:M3"/>
    <mergeCell ref="N3:P3"/>
    <mergeCell ref="N36:O36"/>
    <mergeCell ref="N37:O37"/>
    <mergeCell ref="D3:G3"/>
    <mergeCell ref="H3:I3"/>
    <mergeCell ref="J3:J4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263"/>
  <sheetViews>
    <sheetView workbookViewId="0" topLeftCell="A247">
      <selection activeCell="A264" sqref="A264"/>
    </sheetView>
  </sheetViews>
  <sheetFormatPr defaultColWidth="13.00390625" defaultRowHeight="13.5"/>
  <sheetData>
    <row r="3" ht="13.5">
      <c r="A3">
        <v>1</v>
      </c>
    </row>
    <row r="40" ht="13.5">
      <c r="A40">
        <v>2</v>
      </c>
    </row>
    <row r="76" ht="13.5">
      <c r="A76">
        <v>3</v>
      </c>
    </row>
    <row r="113" ht="13.5">
      <c r="A113">
        <v>4</v>
      </c>
    </row>
    <row r="150" ht="13.5">
      <c r="A150">
        <v>6</v>
      </c>
    </row>
    <row r="151" ht="13.5">
      <c r="A151">
        <v>7</v>
      </c>
    </row>
    <row r="187" ht="13.5">
      <c r="A187">
        <v>11</v>
      </c>
    </row>
    <row r="224" ht="13.5">
      <c r="A224">
        <v>15</v>
      </c>
    </row>
    <row r="261" ht="13.5">
      <c r="A261">
        <v>24</v>
      </c>
    </row>
    <row r="262" ht="13.5">
      <c r="A262">
        <v>25</v>
      </c>
    </row>
    <row r="263" ht="13.5">
      <c r="A263">
        <v>26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20" sqref="A20"/>
    </sheetView>
  </sheetViews>
  <sheetFormatPr defaultColWidth="9.00390625" defaultRowHeight="13.5"/>
  <sheetData>
    <row r="1" ht="16.5">
      <c r="A1" t="s">
        <v>3</v>
      </c>
    </row>
    <row r="2" spans="1:10" ht="16.5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0" ht="16.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6.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6.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6.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6.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6.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6.5">
      <c r="A9" s="47"/>
      <c r="B9" s="47"/>
      <c r="C9" s="47"/>
      <c r="D9" s="47"/>
      <c r="E9" s="47"/>
      <c r="F9" s="47"/>
      <c r="G9" s="47"/>
      <c r="H9" s="47"/>
      <c r="I9" s="47"/>
      <c r="J9" s="47"/>
    </row>
    <row r="11" ht="16.5">
      <c r="A11" t="s">
        <v>4</v>
      </c>
    </row>
    <row r="12" spans="1:10" ht="16.5">
      <c r="A12" s="46" t="s">
        <v>44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6.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6.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6.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6.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6.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6.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6.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ht="16.5">
      <c r="A20" s="48"/>
    </row>
    <row r="21" ht="16.5">
      <c r="A21" t="s">
        <v>5</v>
      </c>
    </row>
    <row r="22" spans="1:10" ht="16.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6.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6.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6.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6.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6.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6.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6.5">
      <c r="A29" s="47"/>
      <c r="B29" s="47"/>
      <c r="C29" s="47"/>
      <c r="D29" s="47"/>
      <c r="E29" s="47"/>
      <c r="F29" s="47"/>
      <c r="G29" s="47"/>
      <c r="H29" s="47"/>
      <c r="I29" s="47"/>
      <c r="J29" s="47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workbookViewId="0" topLeftCell="A1">
      <selection activeCell="C7" sqref="C7"/>
    </sheetView>
  </sheetViews>
  <sheetFormatPr defaultColWidth="8.875" defaultRowHeight="13.5"/>
  <sheetData>
    <row r="4" spans="2:5" ht="16.5">
      <c r="B4" t="s">
        <v>6</v>
      </c>
      <c r="C4" t="s">
        <v>30</v>
      </c>
      <c r="D4" t="s">
        <v>7</v>
      </c>
      <c r="E4" t="s">
        <v>29</v>
      </c>
    </row>
    <row r="5" spans="3:4" ht="16.5">
      <c r="C5" t="s">
        <v>31</v>
      </c>
      <c r="D5" t="s">
        <v>7</v>
      </c>
    </row>
    <row r="6" spans="3:4" ht="16.5">
      <c r="C6" t="s">
        <v>35</v>
      </c>
      <c r="D6" t="s">
        <v>7</v>
      </c>
    </row>
    <row r="9" ht="16.5">
      <c r="B9" t="s">
        <v>8</v>
      </c>
    </row>
    <row r="13" ht="16.5">
      <c r="B13" t="s">
        <v>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宮田 知章</cp:lastModifiedBy>
  <cp:lastPrinted>1899-12-30T00:00:00Z</cp:lastPrinted>
  <dcterms:created xsi:type="dcterms:W3CDTF">2013-10-09T23:04:08Z</dcterms:created>
  <dcterms:modified xsi:type="dcterms:W3CDTF">2015-08-07T08:09:56Z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